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paulo.rlima\Desktop\GOINFRA\Ginásio de Cristianópolis\2.3 - Orçamento Rev 2\1 - CALCULO BDI\"/>
    </mc:Choice>
  </mc:AlternateContent>
  <xr:revisionPtr revIDLastSave="0" documentId="13_ncr:1_{F554AD1D-901A-48C7-AA10-C353CCFA953E}" xr6:coauthVersionLast="47" xr6:coauthVersionMax="47" xr10:uidLastSave="{00000000-0000-0000-0000-000000000000}"/>
  <bookViews>
    <workbookView xWindow="-108" yWindow="-108" windowWidth="23256" windowHeight="12456" tabRatio="988" xr2:uid="{00000000-000D-0000-FFFF-FFFF00000000}"/>
  </bookViews>
  <sheets>
    <sheet name="BDI" sheetId="1" r:id="rId1"/>
  </sheets>
  <definedNames>
    <definedName name="_xlnm.Print_Area" localSheetId="0">BDI!$A$1:$M$53</definedName>
    <definedName name="Excel_BuiltIn_Print_Area_1">BDI!$A$1:$M$54</definedName>
    <definedName name="Excel_BuiltIn_Print_Area_1_1">BDI!$A$1:$M$25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L25" i="1" l="1"/>
  <c r="L18" i="1"/>
  <c r="B63" i="1" l="1"/>
  <c r="B64" i="1" s="1"/>
  <c r="K25" i="1"/>
  <c r="J25" i="1"/>
  <c r="K18" i="1"/>
  <c r="J18" i="1"/>
  <c r="F18" i="1"/>
  <c r="D25" i="1"/>
  <c r="M25" i="1" s="1"/>
  <c r="M18" i="1" l="1"/>
</calcChain>
</file>

<file path=xl/sharedStrings.xml><?xml version="1.0" encoding="utf-8"?>
<sst xmlns="http://schemas.openxmlformats.org/spreadsheetml/2006/main" count="58" uniqueCount="46">
  <si>
    <t>***DEMONSTRATIVO DOS BDI's ESTIMADOS NOS ORÇAMENTOS DESONERADOS DE OBRAS CIVIS DA GOINFRA ***</t>
  </si>
  <si>
    <t>ACÓRDÃO 2.622/2013 – TCU – PLENÁRIO / PORTARIA 449/2015 PR-AGETOP</t>
  </si>
  <si>
    <t xml:space="preserve">1 -  BDI PARA OBRAS DE EDIFICAÇÕES </t>
  </si>
  <si>
    <t>Tributos</t>
  </si>
  <si>
    <t xml:space="preserve">  </t>
  </si>
  <si>
    <r>
      <t>Administração central</t>
    </r>
    <r>
      <rPr>
        <sz val="10"/>
        <rFont val="Arial"/>
        <family val="2"/>
      </rPr>
      <t xml:space="preserve"> </t>
    </r>
    <r>
      <rPr>
        <vertAlign val="superscript"/>
        <sz val="14"/>
        <rFont val="Arial"/>
        <family val="2"/>
      </rPr>
      <t>(1)</t>
    </r>
  </si>
  <si>
    <r>
      <t xml:space="preserve">Lucro </t>
    </r>
    <r>
      <rPr>
        <vertAlign val="superscript"/>
        <sz val="14"/>
        <rFont val="Arial"/>
        <family val="2"/>
      </rPr>
      <t>(2)</t>
    </r>
  </si>
  <si>
    <r>
      <t xml:space="preserve">Despesas financeiras </t>
    </r>
    <r>
      <rPr>
        <vertAlign val="superscript"/>
        <sz val="14"/>
        <rFont val="Arial"/>
        <family val="2"/>
      </rPr>
      <t>(3)</t>
    </r>
  </si>
  <si>
    <r>
      <t xml:space="preserve">Seguros + Garantias </t>
    </r>
    <r>
      <rPr>
        <vertAlign val="superscript"/>
        <sz val="14"/>
        <rFont val="Arial"/>
        <family val="2"/>
      </rPr>
      <t>(4)</t>
    </r>
  </si>
  <si>
    <r>
      <t xml:space="preserve">Riscos </t>
    </r>
    <r>
      <rPr>
        <vertAlign val="superscript"/>
        <sz val="14"/>
        <rFont val="Arial"/>
        <family val="2"/>
      </rPr>
      <t>(5)</t>
    </r>
  </si>
  <si>
    <r>
      <t xml:space="preserve">ISS </t>
    </r>
    <r>
      <rPr>
        <vertAlign val="superscript"/>
        <sz val="14"/>
        <rFont val="Arial"/>
        <family val="2"/>
      </rPr>
      <t>(6)</t>
    </r>
  </si>
  <si>
    <t>ALÍQUOTA</t>
  </si>
  <si>
    <t>BASE DE CÁLCULO</t>
  </si>
  <si>
    <r>
      <t xml:space="preserve">PIS </t>
    </r>
    <r>
      <rPr>
        <vertAlign val="superscript"/>
        <sz val="14"/>
        <rFont val="Arial"/>
        <family val="2"/>
      </rPr>
      <t>(7)</t>
    </r>
  </si>
  <si>
    <r>
      <t>COFINS</t>
    </r>
    <r>
      <rPr>
        <b/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(7)</t>
    </r>
  </si>
  <si>
    <r>
      <t xml:space="preserve">CPRB </t>
    </r>
    <r>
      <rPr>
        <vertAlign val="superscript"/>
        <sz val="14"/>
        <rFont val="Arial"/>
        <family val="2"/>
      </rPr>
      <t>(8)</t>
    </r>
  </si>
  <si>
    <r>
      <t xml:space="preserve">Resultado </t>
    </r>
    <r>
      <rPr>
        <b/>
        <vertAlign val="superscript"/>
        <sz val="14"/>
        <rFont val="Arial"/>
        <family val="2"/>
      </rPr>
      <t>(*)</t>
    </r>
  </si>
  <si>
    <t>BDI ESTIMADO</t>
  </si>
  <si>
    <t xml:space="preserve">2 – BDI REDUZIDO PARA OBRAS DE EDIFICAÇÕES – ITENS DE MERO FORNECIMENTO DE MATERIAIS E EQUIPAMENTOS </t>
  </si>
  <si>
    <t xml:space="preserve">               </t>
  </si>
  <si>
    <t>Resultado(*)</t>
  </si>
  <si>
    <t>BDI REDUZIDO ESTIMADO</t>
  </si>
  <si>
    <t>(1) Valores definidos a partir dos limites no Acórdão nº 2.622/2013  - TCU – Plenário. Valores médios.</t>
  </si>
  <si>
    <t xml:space="preserve">Onde: </t>
  </si>
  <si>
    <t>DF = taxa representativa das Despesas Financeiras;</t>
  </si>
  <si>
    <t>DU = Dias úteis.</t>
  </si>
  <si>
    <r>
      <t>(</t>
    </r>
    <r>
      <rPr>
        <sz val="12"/>
        <rFont val="Arial"/>
        <family val="2"/>
      </rPr>
      <t>4) Valores definidos a partir dos limites no Acórdão nº 2.622/2013  - TCU – Plenário. Valores médios. (Seguros contra erros de execução, incêndio e explosão, danos da natureza (vendaval, destelhamento, alagamento, inundação, desmoronamento, geadas etc.), emprego de material defeituoso ou inadequado, roubo e/ou furto qualificado, quebra de equipamentos, desmoronamento de estrutura, nas modalidades de Obras Civis em Construção (OCC); Instalação e Montagem (IM); e Obras Civis em Construção e Instalação e Montagem (OCC/IM). Bem como coberturas adicionais para ampliação dessas coberturas básicas, como: cobertura de responsabilidade civil geral, cobertura de responsabilidade civil cruzada, cobertura de despesas extraordinárias, cobertura de tumultos, cobertura de desentulho do local, cobertura de riscos do fabricante, dentre outras, incluindo o seguro de vida em grupo regido pela convenção coletiva dos trabalhadores na indústria da construção civil).</t>
    </r>
    <r>
      <rPr>
        <i/>
        <sz val="12"/>
        <rFont val="Arial"/>
        <family val="2"/>
      </rPr>
      <t xml:space="preserve"> </t>
    </r>
    <r>
      <rPr>
        <sz val="12"/>
        <rFont val="Arial"/>
        <family val="2"/>
      </rPr>
      <t>A partir de 24/02/2015 por intermédio da Portaria 449/2015 a Presidência desta casa, na pessoa do Senhor Jayme Eduardo Rincon, determinou a exclusão dos valores referentes aos Seguros de Risco de Engenharia e Responsabilidade Civil do Profissional na composição do cálculo do B.D.I..</t>
    </r>
  </si>
  <si>
    <t>(7) Alíquota definida por lei (lucro presumido).</t>
  </si>
  <si>
    <t>(*) A fórmula para estipulação da  taxa de  BDI estimado adotado é a mesma que foi aplicada para a obtenção das tabelas contidas no Acórdão n. 2.622/2013 – TCU- Plenário</t>
  </si>
  <si>
    <t>onde:</t>
  </si>
  <si>
    <t>AC = taxa de administração central</t>
  </si>
  <si>
    <t>S = taxa de seguros</t>
  </si>
  <si>
    <t>R = taxa de riscos</t>
  </si>
  <si>
    <t>G = taxa de garantias</t>
  </si>
  <si>
    <t>DF = taxa de despesas financeiras</t>
  </si>
  <si>
    <t>L = taxa de lucro/remuneração</t>
  </si>
  <si>
    <t>I = taxa de incidência de impostos (PIS, COFINS, CPRB e ISS)</t>
  </si>
  <si>
    <t>OBS.:</t>
  </si>
  <si>
    <t>Obs.:</t>
  </si>
  <si>
    <t>Para os valores de garantia foram considerados os valores do acórdão 2622/2013 na página 25 que definem um percentual de 0,0225 a 0,2%,(decidiu-se pela média=0,11%) sobre o valor do contrato para garantias equivalentes a 5% ( maioria dos nossos contratos...), e como existem quatro tipos de modalidades de garantia e duas delas não geram custos para a empresa como é o caso da caução em dinheiro em espécie ou dos títulos da dívida pública, então vamos dividir a média por dois de novo gerando um valor de 0,06%, e com o acréscimo de 0,06% (pegamos várias obras onde o seguro era pago separado e fizemos a média de quanto ele representava em relação ao total de custo do orçamento), do seguro de vida em grupo garantido pela convenção coletiva de trabalho, totalizará um valor de 0,12%. Para o BDI reduzido como é para materiais e equipamentos pegamos somente a garantia de 0,06%.</t>
  </si>
  <si>
    <t>(2) Valores definidos a partir dos limites definidos no Acórdão nº 2.622/2013  - TCU – Plenário. Valores médios.</t>
  </si>
  <si>
    <t>(8) Alíquota definida pelas leis 12.546/11, 12844/13, 13.161/15 e 14.973/24. Esta última estabelece o regime de transição para a contribuição substitutiva prevista nos arts. 7º e 8º da Lei nº 12.546 (CPRB - Contribuição Previdenciária sobre a Receita Bruta). 
Dessa forma, para o período de 01º de janeiro a 31 de dezembro de 2025, as empresas sob o regime da desoneração da folha de pagamento serão tributadas com as seguintes proporções:
a) 80% (oitenta por cento) das alíquotas estabelecidas nos arts. 7º-A e 8º-A da Lei 12.546/11;
b) 25% (vinte e cinco por cento) das alíquotas previstas para o INSS nos encargos sociais;</t>
  </si>
  <si>
    <r>
      <t xml:space="preserve">Para obras com valores acima de R$ 50.000.000,00 sugere-se recalcular o BDI, dimensionando as taxas de </t>
    </r>
    <r>
      <rPr>
        <b/>
        <sz val="12"/>
        <rFont val="Arial"/>
        <family val="2"/>
      </rPr>
      <t>administração central</t>
    </r>
    <r>
      <rPr>
        <sz val="12"/>
        <rFont val="Arial"/>
        <family val="2"/>
      </rPr>
      <t xml:space="preserve"> e </t>
    </r>
    <r>
      <rPr>
        <b/>
        <sz val="12"/>
        <rFont val="Arial"/>
        <family val="2"/>
      </rPr>
      <t>lucro</t>
    </r>
    <r>
      <rPr>
        <sz val="12"/>
        <rFont val="Arial"/>
        <family val="2"/>
      </rPr>
      <t xml:space="preserve"> para patamares inferiores ao estipulado acima.</t>
    </r>
  </si>
  <si>
    <t>(5) Valores definidos a partir dos limites no Acórdão nº 2.622/2013  - TCU – Plenário. Valores 1º quartil. Caso o regime de contratação seja por empreitada global, avaliar a aplicação do percentual médio do referido acórdão (1,27%)</t>
  </si>
  <si>
    <t>(6) Alíquota definida pela legislação municipal. Base de cálculo adotada conforme entendimento consagrado pelo STJ no REsp 1.916.376/RS e Portaria nº 68/2025 - GOINFRA (SEI 65619798). Dessa forma, o ISS também é aplicável sobre os itens de BDI diferenciado visto que os mesmos compõem o valor total do serviço.</t>
  </si>
  <si>
    <t>(3) Valor calculado pela expressão matemática do acórdão 2.369/2011 – TCU – Plenário. (Foi utilizado o valor da Taxa SELIC, estabelecida pela 271ª reunião do COPOM nos dias 17 e 18/06/2025 e ata de publicação em 24/06/2025)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</si>
</sst>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17" x14ac:knownFonts="1">
    <font>
      <sz val="10"/>
      <name val="Arial"/>
      <family val="2"/>
    </font>
    <font>
      <b/>
      <sz val="10"/>
      <name val="Arial"/>
      <family val="2"/>
    </font>
    <font>
      <b/>
      <u/>
      <sz val="13"/>
      <name val="Arial"/>
      <family val="2"/>
    </font>
    <font>
      <b/>
      <u/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.5"/>
      <name val="Arial"/>
      <family val="2"/>
    </font>
    <font>
      <sz val="12"/>
      <color indexed="8"/>
      <name val="Arial"/>
      <family val="2"/>
    </font>
    <font>
      <sz val="10.5"/>
      <color indexed="8"/>
      <name val="Arial"/>
      <family val="2"/>
    </font>
    <font>
      <sz val="14"/>
      <color rgb="FF000000"/>
      <name val="Times New Roman"/>
      <family val="2"/>
    </font>
    <font>
      <vertAlign val="superscript"/>
      <sz val="14"/>
      <name val="Arial"/>
      <family val="2"/>
    </font>
    <font>
      <b/>
      <sz val="14"/>
      <name val="Arial"/>
      <family val="2"/>
    </font>
    <font>
      <b/>
      <vertAlign val="superscript"/>
      <sz val="14"/>
      <name val="Arial"/>
      <family val="2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53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 diagonalDown="1"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0" fontId="8" fillId="0" borderId="1" xfId="0" applyNumberFormat="1" applyFont="1" applyBorder="1" applyAlignment="1">
      <alignment vertical="center"/>
    </xf>
    <xf numFmtId="10" fontId="8" fillId="2" borderId="1" xfId="0" applyNumberFormat="1" applyFont="1" applyFill="1" applyBorder="1" applyAlignment="1" applyProtection="1">
      <alignment vertical="center"/>
      <protection locked="0"/>
    </xf>
    <xf numFmtId="10" fontId="8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justify"/>
    </xf>
    <xf numFmtId="0" fontId="7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164" fontId="0" fillId="3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6" fillId="3" borderId="0" xfId="0" applyFont="1" applyFill="1" applyAlignment="1">
      <alignment horizontal="justify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33"/>
      <color rgb="FFFFFF00"/>
      <color rgb="FFCCCC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1906270</xdr:colOff>
      <xdr:row>30</xdr:row>
      <xdr:rowOff>143510</xdr:rowOff>
    </xdr:from>
    <xdr:to>
      <xdr:col>1</xdr:col>
      <xdr:colOff>1028065</xdr:colOff>
      <xdr:row>33</xdr:row>
      <xdr:rowOff>66675</xdr:rowOff>
    </xdr:to>
    <xdr:pic>
      <xdr:nvPicPr>
        <xdr:cNvPr id="1061" name="Figuras 2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6270" y="6845300"/>
          <a:ext cx="1855470" cy="5029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1572260</xdr:colOff>
      <xdr:row>44</xdr:row>
      <xdr:rowOff>38100</xdr:rowOff>
    </xdr:from>
    <xdr:to>
      <xdr:col>2</xdr:col>
      <xdr:colOff>219075</xdr:colOff>
      <xdr:row>47</xdr:row>
      <xdr:rowOff>57150</xdr:rowOff>
    </xdr:to>
    <xdr:pic>
      <xdr:nvPicPr>
        <xdr:cNvPr id="1062" name="Figuras 3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72260" y="11349355"/>
          <a:ext cx="2437765" cy="5848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194310</xdr:colOff>
      <xdr:row>0</xdr:row>
      <xdr:rowOff>151130</xdr:rowOff>
    </xdr:from>
    <xdr:to>
      <xdr:col>5</xdr:col>
      <xdr:colOff>481965</xdr:colOff>
      <xdr:row>5</xdr:row>
      <xdr:rowOff>112395</xdr:rowOff>
    </xdr:to>
    <xdr:pic>
      <xdr:nvPicPr>
        <xdr:cNvPr id="4" name="Imagem 3" descr="Timb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56785" y="151130"/>
          <a:ext cx="1954530" cy="1102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537"/>
  <sheetViews>
    <sheetView tabSelected="1" topLeftCell="A12" zoomScale="90" zoomScaleNormal="90" zoomScaleSheetLayoutView="95" workbookViewId="0">
      <selection activeCell="O29" sqref="O29"/>
    </sheetView>
  </sheetViews>
  <sheetFormatPr defaultColWidth="11.5546875" defaultRowHeight="8.4" customHeight="1" x14ac:dyDescent="0.25"/>
  <cols>
    <col min="1" max="1" width="41" style="2" customWidth="1"/>
    <col min="2" max="2" width="15.88671875" style="2" customWidth="1"/>
    <col min="3" max="3" width="11.5546875" style="2"/>
    <col min="4" max="4" width="12.109375" style="2" customWidth="1"/>
    <col min="5" max="5" width="12.88671875" style="2" customWidth="1"/>
    <col min="6" max="6" width="10.44140625" style="2" customWidth="1"/>
    <col min="7" max="7" width="11.5546875" style="2"/>
    <col min="8" max="8" width="11.5546875" style="2" hidden="1" customWidth="1"/>
    <col min="9" max="9" width="11.33203125" style="2" hidden="1" customWidth="1"/>
    <col min="10" max="12" width="11.5546875" style="2"/>
    <col min="13" max="13" width="13.44140625" style="2" customWidth="1"/>
    <col min="14" max="16384" width="11.5546875" style="2"/>
  </cols>
  <sheetData>
    <row r="1" spans="1:17" ht="17.100000000000001" customHeight="1" x14ac:dyDescent="0.25">
      <c r="A1" s="3"/>
    </row>
    <row r="2" spans="1:17" ht="18.149999999999999" customHeight="1" x14ac:dyDescent="0.25">
      <c r="A2" s="3"/>
    </row>
    <row r="3" spans="1:17" ht="18.149999999999999" customHeight="1" x14ac:dyDescent="0.25">
      <c r="A3" s="3"/>
    </row>
    <row r="4" spans="1:17" ht="18.149999999999999" customHeight="1" x14ac:dyDescent="0.25">
      <c r="A4" s="3"/>
    </row>
    <row r="5" spans="1:17" ht="18.149999999999999" customHeight="1" x14ac:dyDescent="0.25">
      <c r="A5" s="3"/>
    </row>
    <row r="6" spans="1:17" ht="18.149999999999999" customHeight="1" x14ac:dyDescent="0.25">
      <c r="A6" s="3"/>
    </row>
    <row r="7" spans="1:17" ht="17.100000000000001" customHeight="1" x14ac:dyDescent="0.25">
      <c r="A7" s="35" t="s">
        <v>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7" ht="14.7" customHeight="1" x14ac:dyDescent="0.35">
      <c r="Q8" s="26"/>
    </row>
    <row r="9" spans="1:17" ht="14.7" customHeight="1" x14ac:dyDescent="0.25"/>
    <row r="10" spans="1:17" ht="13.5" customHeight="1" x14ac:dyDescent="0.25"/>
    <row r="11" spans="1:17" ht="13.5" customHeight="1" x14ac:dyDescent="0.25">
      <c r="A11" s="36" t="s">
        <v>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</row>
    <row r="12" spans="1:17" ht="13.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7" ht="13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</row>
    <row r="14" spans="1:17" ht="15.9" customHeight="1" x14ac:dyDescent="0.25">
      <c r="A14" s="37" t="s">
        <v>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7" ht="15.9" customHeight="1" x14ac:dyDescent="0.25">
      <c r="A1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7" ht="14.4" customHeight="1" x14ac:dyDescent="0.25">
      <c r="A16" s="6"/>
      <c r="B16" s="6"/>
      <c r="C16" s="6"/>
      <c r="D16" s="6"/>
      <c r="E16" s="6"/>
      <c r="F16" s="6"/>
      <c r="G16" s="34" t="s">
        <v>3</v>
      </c>
      <c r="H16" s="34"/>
      <c r="I16" s="34"/>
      <c r="J16" s="34"/>
      <c r="K16" s="34"/>
      <c r="L16" s="34"/>
      <c r="M16" s="24"/>
    </row>
    <row r="17" spans="1:18" ht="54.75" customHeight="1" x14ac:dyDescent="0.25">
      <c r="A17" s="7" t="s">
        <v>4</v>
      </c>
      <c r="B17" s="8" t="s">
        <v>5</v>
      </c>
      <c r="C17" s="9" t="s">
        <v>6</v>
      </c>
      <c r="D17" s="8" t="s">
        <v>7</v>
      </c>
      <c r="E17" s="8" t="s">
        <v>8</v>
      </c>
      <c r="F17" s="9" t="s">
        <v>9</v>
      </c>
      <c r="G17" s="10" t="s">
        <v>10</v>
      </c>
      <c r="H17" s="10" t="s">
        <v>11</v>
      </c>
      <c r="I17" s="25" t="s">
        <v>12</v>
      </c>
      <c r="J17" s="10" t="s">
        <v>13</v>
      </c>
      <c r="K17" s="10" t="s">
        <v>14</v>
      </c>
      <c r="L17" s="10" t="s">
        <v>15</v>
      </c>
      <c r="M17" s="9" t="s">
        <v>16</v>
      </c>
    </row>
    <row r="18" spans="1:18" s="1" customFormat="1" ht="14.85" customHeight="1" x14ac:dyDescent="0.25">
      <c r="A18" s="11" t="s">
        <v>17</v>
      </c>
      <c r="B18" s="12">
        <v>0.04</v>
      </c>
      <c r="C18" s="12">
        <v>7.3999999999999996E-2</v>
      </c>
      <c r="D18" s="12">
        <f>(1+15/100)^(22/252)-1</f>
        <v>1.2276180649804624E-2</v>
      </c>
      <c r="E18" s="12">
        <v>1.1999999999999999E-3</v>
      </c>
      <c r="F18" s="12">
        <f>0.97/100</f>
        <v>9.7000000000000003E-3</v>
      </c>
      <c r="G18" s="13">
        <v>0.05</v>
      </c>
      <c r="H18" s="12"/>
      <c r="I18" s="12"/>
      <c r="J18" s="12">
        <f>0.65/100</f>
        <v>6.5000000000000006E-3</v>
      </c>
      <c r="K18" s="12">
        <f>3/100</f>
        <v>0.03</v>
      </c>
      <c r="L18" s="12">
        <f>0.8*4.5%</f>
        <v>3.5999999999999997E-2</v>
      </c>
      <c r="M18" s="12">
        <f>((((1+$B18+$E18+$F18))*(1+$D18)*(1+$C18))/(1-$G18-$J18-$K18-L18))-1</f>
        <v>0.30201973227920353</v>
      </c>
    </row>
    <row r="19" spans="1:18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8" ht="12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8" ht="16.2" customHeight="1" x14ac:dyDescent="0.25">
      <c r="A21" s="37" t="s">
        <v>18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8" ht="12.7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8" ht="12.75" customHeight="1" x14ac:dyDescent="0.25">
      <c r="A23" s="6"/>
      <c r="B23" s="6"/>
      <c r="C23" s="6"/>
      <c r="D23" s="6"/>
      <c r="E23" s="6"/>
      <c r="F23" s="6"/>
      <c r="G23" s="34" t="s">
        <v>3</v>
      </c>
      <c r="H23" s="34"/>
      <c r="I23" s="34"/>
      <c r="J23" s="34"/>
      <c r="K23" s="34"/>
      <c r="L23" s="34"/>
      <c r="M23" s="24"/>
    </row>
    <row r="24" spans="1:18" ht="47.1" customHeight="1" x14ac:dyDescent="0.25">
      <c r="A24" s="7" t="s">
        <v>19</v>
      </c>
      <c r="B24" s="8" t="s">
        <v>5</v>
      </c>
      <c r="C24" s="9" t="s">
        <v>6</v>
      </c>
      <c r="D24" s="8" t="s">
        <v>7</v>
      </c>
      <c r="E24" s="8" t="s">
        <v>8</v>
      </c>
      <c r="F24" s="9" t="s">
        <v>9</v>
      </c>
      <c r="G24" s="10" t="s">
        <v>10</v>
      </c>
      <c r="H24" s="10" t="s">
        <v>11</v>
      </c>
      <c r="I24" s="25" t="s">
        <v>12</v>
      </c>
      <c r="J24" s="10" t="s">
        <v>13</v>
      </c>
      <c r="K24" s="10" t="s">
        <v>14</v>
      </c>
      <c r="L24" s="10" t="s">
        <v>15</v>
      </c>
      <c r="M24" s="9" t="s">
        <v>20</v>
      </c>
      <c r="R24"/>
    </row>
    <row r="25" spans="1:18" ht="14.85" customHeight="1" x14ac:dyDescent="0.25">
      <c r="A25" s="11" t="s">
        <v>21</v>
      </c>
      <c r="B25" s="12">
        <v>3.4500000000000003E-2</v>
      </c>
      <c r="C25" s="12">
        <v>4.8000000000000001E-2</v>
      </c>
      <c r="D25" s="12">
        <f>D18</f>
        <v>1.2276180649804624E-2</v>
      </c>
      <c r="E25" s="12">
        <v>5.9999999999999995E-4</v>
      </c>
      <c r="F25" s="12">
        <v>5.5999999999999999E-3</v>
      </c>
      <c r="G25" s="14">
        <v>0.05</v>
      </c>
      <c r="H25" s="12"/>
      <c r="I25" s="12"/>
      <c r="J25" s="12">
        <f>0.65/100</f>
        <v>6.5000000000000006E-3</v>
      </c>
      <c r="K25" s="12">
        <f>3/100</f>
        <v>0.03</v>
      </c>
      <c r="L25" s="12">
        <f>0.8*4.5%</f>
        <v>3.5999999999999997E-2</v>
      </c>
      <c r="M25" s="12">
        <f>(((1+$B25+$E25+$F25)*(1+$D25)*(1+$C25))/(1-G25-$J25-$K25-L25))-1</f>
        <v>0.25816827421078048</v>
      </c>
    </row>
    <row r="26" spans="1:18" ht="12.7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8" ht="12.7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8" ht="15.9" customHeight="1" x14ac:dyDescent="0.25">
      <c r="A28" s="30" t="s">
        <v>22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18" ht="15.6" customHeight="1" x14ac:dyDescent="0.25">
      <c r="A29" s="33" t="s">
        <v>40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8" ht="29.85" customHeight="1" x14ac:dyDescent="0.25">
      <c r="A30" s="30" t="s">
        <v>45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8" ht="15.9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8" ht="14.85" customHeight="1" x14ac:dyDescent="0.25">
      <c r="A32" s="15"/>
      <c r="B32" s="15"/>
      <c r="C32" s="15"/>
      <c r="D32" s="15"/>
      <c r="E32" s="17" t="s">
        <v>23</v>
      </c>
      <c r="F32" s="15"/>
      <c r="G32" s="15"/>
      <c r="H32" s="15"/>
      <c r="I32" s="15"/>
      <c r="J32" s="15"/>
      <c r="K32" s="15"/>
      <c r="L32" s="15"/>
      <c r="M32" s="15"/>
    </row>
    <row r="33" spans="1:13" ht="14.85" customHeight="1" x14ac:dyDescent="0.25">
      <c r="A33" s="15"/>
      <c r="B33" s="15"/>
      <c r="C33" s="15"/>
      <c r="D33" s="15"/>
      <c r="E33" s="27" t="s">
        <v>24</v>
      </c>
      <c r="F33" s="27"/>
      <c r="G33" s="27"/>
      <c r="H33" s="27"/>
      <c r="I33" s="27"/>
      <c r="J33" s="27"/>
      <c r="K33" s="27"/>
      <c r="L33" s="27"/>
      <c r="M33" s="15"/>
    </row>
    <row r="34" spans="1:13" ht="15.9" customHeight="1" x14ac:dyDescent="0.25">
      <c r="A34" s="15"/>
      <c r="B34" s="15"/>
      <c r="C34" s="15"/>
      <c r="D34" s="15"/>
      <c r="E34" s="27" t="s">
        <v>25</v>
      </c>
      <c r="F34" s="27"/>
      <c r="G34" s="27"/>
      <c r="H34" s="27"/>
      <c r="I34" s="27"/>
      <c r="J34" s="27"/>
      <c r="K34" s="15"/>
      <c r="L34" s="15"/>
      <c r="M34" s="15"/>
    </row>
    <row r="35" spans="1:13" ht="15.9" customHeight="1" x14ac:dyDescent="0.25">
      <c r="A35" s="15"/>
      <c r="B35" s="15"/>
      <c r="C35" s="15"/>
      <c r="D35" s="15"/>
      <c r="E35" s="18"/>
      <c r="F35" s="15"/>
      <c r="G35" s="15"/>
      <c r="H35" s="15"/>
      <c r="I35" s="15"/>
      <c r="J35" s="15"/>
      <c r="K35" s="15"/>
      <c r="L35" s="15"/>
      <c r="M35" s="15"/>
    </row>
    <row r="36" spans="1:13" ht="135" customHeight="1" x14ac:dyDescent="0.25">
      <c r="A36" s="32" t="s">
        <v>26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36.75" customHeight="1" x14ac:dyDescent="0.25">
      <c r="A37" s="30" t="s">
        <v>43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ht="53.25" customHeight="1" x14ac:dyDescent="0.25">
      <c r="A38" s="30" t="s">
        <v>44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 ht="15.9" customHeight="1" x14ac:dyDescent="0.25">
      <c r="A39" s="33" t="s">
        <v>27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 ht="99.75" customHeight="1" x14ac:dyDescent="0.25">
      <c r="A40" s="30" t="s">
        <v>41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1:13" ht="14.8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 ht="28.2" customHeight="1" x14ac:dyDescent="0.25">
      <c r="A42" s="31" t="s">
        <v>28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</row>
    <row r="43" spans="1:13" ht="14.85" customHeight="1" x14ac:dyDescent="0.25">
      <c r="A43" s="19"/>
      <c r="B43" s="5"/>
      <c r="C43" s="5"/>
      <c r="D43" s="5"/>
      <c r="E43" s="17" t="s">
        <v>29</v>
      </c>
      <c r="F43" s="5"/>
      <c r="G43" s="5"/>
      <c r="H43" s="5"/>
      <c r="I43" s="5"/>
      <c r="J43" s="5"/>
      <c r="K43" s="5"/>
      <c r="L43"/>
      <c r="M43" s="5"/>
    </row>
    <row r="44" spans="1:13" ht="14.85" customHeight="1" x14ac:dyDescent="0.25">
      <c r="A44" s="5"/>
      <c r="B44" s="5"/>
      <c r="C44" s="5"/>
      <c r="D44" s="5"/>
      <c r="E44" s="27" t="s">
        <v>30</v>
      </c>
      <c r="F44" s="27"/>
      <c r="G44" s="27"/>
      <c r="H44" s="27"/>
      <c r="I44" s="27"/>
      <c r="J44" s="27"/>
      <c r="K44" s="5"/>
      <c r="L44"/>
      <c r="M44" s="5"/>
    </row>
    <row r="45" spans="1:13" ht="14.85" customHeight="1" x14ac:dyDescent="0.25">
      <c r="A45" s="5"/>
      <c r="B45" s="5"/>
      <c r="C45" s="5"/>
      <c r="D45" s="5"/>
      <c r="E45" s="27" t="s">
        <v>31</v>
      </c>
      <c r="F45" s="27"/>
      <c r="G45" s="27"/>
      <c r="H45" s="27"/>
      <c r="I45" s="27"/>
      <c r="J45" s="27"/>
      <c r="K45" s="5"/>
      <c r="L45"/>
      <c r="M45" s="5"/>
    </row>
    <row r="46" spans="1:13" ht="14.85" customHeight="1" x14ac:dyDescent="0.25">
      <c r="A46" s="5"/>
      <c r="B46" s="5"/>
      <c r="C46" s="5"/>
      <c r="D46" s="5"/>
      <c r="E46" s="27" t="s">
        <v>32</v>
      </c>
      <c r="F46" s="27"/>
      <c r="G46" s="27"/>
      <c r="H46" s="27"/>
      <c r="I46" s="27"/>
      <c r="J46" s="27"/>
      <c r="K46" s="5"/>
      <c r="L46"/>
      <c r="M46" s="5"/>
    </row>
    <row r="47" spans="1:13" ht="14.85" customHeight="1" x14ac:dyDescent="0.25">
      <c r="A47" s="5"/>
      <c r="B47" s="5"/>
      <c r="C47" s="5"/>
      <c r="D47" s="5"/>
      <c r="E47" s="27" t="s">
        <v>33</v>
      </c>
      <c r="F47" s="27"/>
      <c r="G47" s="27"/>
      <c r="H47" s="27"/>
      <c r="I47" s="27"/>
      <c r="J47" s="27"/>
      <c r="K47" s="5"/>
      <c r="L47"/>
      <c r="M47" s="5"/>
    </row>
    <row r="48" spans="1:13" ht="14.85" customHeight="1" x14ac:dyDescent="0.25">
      <c r="A48" s="5"/>
      <c r="B48" s="5"/>
      <c r="C48" s="5"/>
      <c r="D48" s="5"/>
      <c r="E48" s="27" t="s">
        <v>34</v>
      </c>
      <c r="F48" s="27"/>
      <c r="G48" s="27"/>
      <c r="H48" s="27"/>
      <c r="I48" s="27"/>
      <c r="J48" s="27"/>
      <c r="K48" s="5"/>
      <c r="L48"/>
      <c r="M48" s="5"/>
    </row>
    <row r="49" spans="1:13" ht="12.75" customHeight="1" x14ac:dyDescent="0.25">
      <c r="E49" s="27" t="s">
        <v>35</v>
      </c>
      <c r="F49" s="27"/>
      <c r="G49" s="27"/>
      <c r="H49" s="27"/>
      <c r="I49" s="27"/>
      <c r="J49" s="27"/>
      <c r="L49"/>
    </row>
    <row r="50" spans="1:13" ht="14.85" customHeight="1" x14ac:dyDescent="0.25">
      <c r="A50"/>
      <c r="B50" s="6"/>
      <c r="C50" s="6"/>
      <c r="D50" s="6"/>
      <c r="E50" s="18" t="s">
        <v>36</v>
      </c>
      <c r="F50" s="20"/>
      <c r="G50" s="20"/>
      <c r="H50" s="20"/>
      <c r="I50" s="20"/>
      <c r="J50" s="20"/>
      <c r="K50" s="6"/>
      <c r="L50"/>
      <c r="M50" s="6"/>
    </row>
    <row r="51" spans="1:13" ht="8.25" customHeight="1" x14ac:dyDescent="0.25">
      <c r="A51" s="6"/>
      <c r="B51" s="6"/>
      <c r="C51" s="6"/>
      <c r="D51" s="6"/>
      <c r="E51" s="6"/>
      <c r="F51" s="18"/>
      <c r="G51" s="20"/>
      <c r="H51" s="20"/>
      <c r="I51" s="20"/>
      <c r="J51" s="20"/>
      <c r="K51" s="20"/>
      <c r="L51" s="6"/>
      <c r="M51" s="6"/>
    </row>
    <row r="52" spans="1:13" ht="14.85" customHeight="1" x14ac:dyDescent="0.25">
      <c r="A52" s="6" t="s">
        <v>37</v>
      </c>
      <c r="B52" s="6"/>
      <c r="C52" s="6"/>
      <c r="D52" s="6"/>
      <c r="E52" s="6"/>
      <c r="F52" s="18"/>
      <c r="G52" s="20"/>
      <c r="H52" s="20"/>
      <c r="I52" s="20"/>
      <c r="J52" s="20"/>
      <c r="K52" s="20"/>
      <c r="L52" s="6"/>
      <c r="M52" s="6"/>
    </row>
    <row r="53" spans="1:13" ht="30.6" customHeight="1" x14ac:dyDescent="0.25">
      <c r="A53" s="28" t="s">
        <v>42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9" spans="1:13" ht="16.5" customHeight="1" x14ac:dyDescent="0.25">
      <c r="A59" s="2" t="s">
        <v>38</v>
      </c>
    </row>
    <row r="60" spans="1:13" ht="82.2" customHeight="1" x14ac:dyDescent="0.25">
      <c r="A60" s="29" t="s">
        <v>39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</row>
    <row r="63" spans="1:13" ht="14.1" customHeight="1" x14ac:dyDescent="0.25">
      <c r="B63" s="21">
        <f>(0.0225+0.2)/2</f>
        <v>0.11125</v>
      </c>
    </row>
    <row r="64" spans="1:13" ht="14.1" customHeight="1" x14ac:dyDescent="0.25">
      <c r="B64" s="22">
        <f>B63/2</f>
        <v>5.5625000000000001E-2</v>
      </c>
      <c r="D64" s="23">
        <v>43435</v>
      </c>
    </row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  <row r="65535" ht="12.75" customHeight="1" x14ac:dyDescent="0.25"/>
    <row r="65536" ht="12.75" customHeight="1" x14ac:dyDescent="0.25"/>
    <row r="65537" ht="12.75" customHeight="1" x14ac:dyDescent="0.25"/>
  </sheetData>
  <sheetProtection selectLockedCells="1" selectUnlockedCells="1"/>
  <mergeCells count="25">
    <mergeCell ref="A7:M7"/>
    <mergeCell ref="A11:M11"/>
    <mergeCell ref="A14:M14"/>
    <mergeCell ref="G16:L16"/>
    <mergeCell ref="A21:M21"/>
    <mergeCell ref="G23:L23"/>
    <mergeCell ref="A28:M28"/>
    <mergeCell ref="A29:M29"/>
    <mergeCell ref="E33:L33"/>
    <mergeCell ref="A30:M30"/>
    <mergeCell ref="E34:J34"/>
    <mergeCell ref="A36:M36"/>
    <mergeCell ref="A37:M37"/>
    <mergeCell ref="A39:M39"/>
    <mergeCell ref="A38:M38"/>
    <mergeCell ref="A40:M40"/>
    <mergeCell ref="A42:M42"/>
    <mergeCell ref="E44:J44"/>
    <mergeCell ref="E45:J45"/>
    <mergeCell ref="E46:J46"/>
    <mergeCell ref="E47:J47"/>
    <mergeCell ref="E48:J48"/>
    <mergeCell ref="E49:J49"/>
    <mergeCell ref="A53:M53"/>
    <mergeCell ref="A60:M60"/>
  </mergeCells>
  <pageMargins left="0.43307086614173201" right="7.8740157480315001E-2" top="0.62992125984252001" bottom="0.94488188976377996" header="0.511811023622047" footer="0.511811023622047"/>
  <pageSetup paperSize="9" scale="59" orientation="portrait" useFirstPageNumber="1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9BBBC7556D8C14C9BA54E53930E1BC6" ma:contentTypeVersion="13" ma:contentTypeDescription="Crie um novo documento." ma:contentTypeScope="" ma:versionID="481d4247c813ab6b8cd986325d07b5d0">
  <xsd:schema xmlns:xsd="http://www.w3.org/2001/XMLSchema" xmlns:xs="http://www.w3.org/2001/XMLSchema" xmlns:p="http://schemas.microsoft.com/office/2006/metadata/properties" xmlns:ns2="ccec2a39-4535-45d3-86e0-09335781cbf1" xmlns:ns3="9b434194-25b1-4b6f-981c-a0f2d3b3ca3d" targetNamespace="http://schemas.microsoft.com/office/2006/metadata/properties" ma:root="true" ma:fieldsID="080cc87ae599f6aa06637a09dcb82322" ns2:_="" ns3:_="">
    <xsd:import namespace="ccec2a39-4535-45d3-86e0-09335781cbf1"/>
    <xsd:import namespace="9b434194-25b1-4b6f-981c-a0f2d3b3ca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2a39-4535-45d3-86e0-09335781cb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7f334-bdd1-4c42-b82f-9ae6264876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34194-25b1-4b6f-981c-a0f2d3b3ca3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4b7dbb5-7fea-4ea5-81db-2f7b96c44e48}" ma:internalName="TaxCatchAll" ma:showField="CatchAllData" ma:web="9b434194-25b1-4b6f-981c-a0f2d3b3ca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ec2a39-4535-45d3-86e0-09335781cbf1">
      <Terms xmlns="http://schemas.microsoft.com/office/infopath/2007/PartnerControls"/>
    </lcf76f155ced4ddcb4097134ff3c332f>
    <TaxCatchAll xmlns="9b434194-25b1-4b6f-981c-a0f2d3b3ca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08CA78-378A-4526-8C0B-9BE76DF16BC2}"/>
</file>

<file path=customXml/itemProps2.xml><?xml version="1.0" encoding="utf-8"?>
<ds:datastoreItem xmlns:ds="http://schemas.openxmlformats.org/officeDocument/2006/customXml" ds:itemID="{FEF34A1E-B8E7-4DD2-A7AE-7437249DD010}">
  <ds:schemaRefs>
    <ds:schemaRef ds:uri="http://schemas.microsoft.com/office/2006/metadata/properties"/>
    <ds:schemaRef ds:uri="http://schemas.microsoft.com/office/infopath/2007/PartnerControls"/>
    <ds:schemaRef ds:uri="ccec2a39-4535-45d3-86e0-09335781cbf1"/>
    <ds:schemaRef ds:uri="9b434194-25b1-4b6f-981c-a0f2d3b3ca3d"/>
  </ds:schemaRefs>
</ds:datastoreItem>
</file>

<file path=customXml/itemProps3.xml><?xml version="1.0" encoding="utf-8"?>
<ds:datastoreItem xmlns:ds="http://schemas.openxmlformats.org/officeDocument/2006/customXml" ds:itemID="{90812657-197A-4BAF-AF95-B6A936E212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BDI</vt:lpstr>
      <vt:lpstr>BDI!Area_de_impressao</vt:lpstr>
      <vt:lpstr>Excel_BuiltIn_Print_Area_1</vt:lpstr>
      <vt:lpstr>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</dc:creator>
  <cp:lastModifiedBy>Paulo Victor Rodrigues de Lima</cp:lastModifiedBy>
  <cp:lastPrinted>2025-03-06T19:48:52Z</cp:lastPrinted>
  <dcterms:created xsi:type="dcterms:W3CDTF">2020-10-28T13:12:10Z</dcterms:created>
  <dcterms:modified xsi:type="dcterms:W3CDTF">2025-07-11T19:45:55Z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EED4925A438244DEBF5827B4D983CE2A</vt:lpwstr>
  </property>
  <property fmtid="{D5CDD505-2E9C-101B-9397-08002B2CF9AE}" pid="3" name="KSOProductBuildVer">
    <vt:lpwstr>1046-11.2.0.11306</vt:lpwstr>
  </property>
  <property fmtid="{D5CDD505-2E9C-101B-9397-08002B2CF9AE}" pid="4" name="ContentTypeId">
    <vt:lpwstr>0x01010059BBBC7556D8C14C9BA54E53930E1BC6</vt:lpwstr>
  </property>
</Properties>
</file>